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rancislei\Downloads\"/>
    </mc:Choice>
  </mc:AlternateContent>
  <xr:revisionPtr revIDLastSave="0" documentId="13_ncr:1_{DA6AFA09-A763-46E8-B09D-9B6F79FF8E7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dos Para Calculo" sheetId="5" r:id="rId1"/>
    <sheet name="TABELAS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" l="1"/>
  <c r="F24" i="5" l="1"/>
  <c r="C32" i="5" l="1"/>
  <c r="C34" i="5" s="1"/>
  <c r="C30" i="5"/>
  <c r="C29" i="5"/>
  <c r="C27" i="5"/>
  <c r="C28" i="5" s="1"/>
  <c r="C26" i="5"/>
  <c r="C25" i="5"/>
  <c r="C24" i="5"/>
  <c r="B28" i="5"/>
  <c r="B25" i="5"/>
  <c r="B23" i="5"/>
  <c r="B20" i="5"/>
  <c r="C21" i="5"/>
  <c r="C19" i="5" s="1"/>
  <c r="B11" i="5"/>
  <c r="C22" i="5" s="1"/>
  <c r="C23" i="5" s="1"/>
  <c r="B21" i="5"/>
  <c r="C18" i="5" l="1"/>
  <c r="C20" i="5" l="1"/>
  <c r="F26" i="5" s="1"/>
  <c r="F10" i="5" l="1"/>
  <c r="F9" i="5"/>
  <c r="F11" i="5"/>
  <c r="F8" i="5"/>
  <c r="J3" i="3"/>
  <c r="C33" i="5"/>
  <c r="B31" i="5" s="1"/>
  <c r="B16" i="3" l="1"/>
  <c r="B15" i="3"/>
  <c r="B14" i="3"/>
  <c r="E13" i="3"/>
  <c r="E14" i="3" s="1"/>
  <c r="E15" i="3" s="1"/>
  <c r="E16" i="3" s="1"/>
  <c r="B13" i="3"/>
  <c r="B6" i="3"/>
  <c r="B5" i="3"/>
  <c r="E4" i="3"/>
  <c r="E5" i="3" s="1"/>
  <c r="E6" i="3" s="1"/>
  <c r="E7" i="3" s="1"/>
  <c r="B4" i="3"/>
  <c r="J4" i="3" l="1"/>
  <c r="J6" i="3" l="1"/>
  <c r="J5" i="3"/>
  <c r="J7" i="3" l="1"/>
  <c r="F27" i="5" s="1"/>
  <c r="F28" i="5" s="1"/>
  <c r="C31" i="5"/>
  <c r="F25" i="5" s="1"/>
  <c r="F12" i="5" l="1"/>
  <c r="F13" i="5" s="1"/>
  <c r="J10" i="5"/>
  <c r="J8" i="5"/>
  <c r="C35" i="5"/>
  <c r="F29" i="5" s="1"/>
  <c r="F32" i="5" s="1"/>
  <c r="J9" i="5" l="1"/>
  <c r="J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FRANCISLEI JACINTO CARVALHO</author>
  </authors>
  <commentList>
    <comment ref="B8" authorId="0" shapeId="0" xr:uid="{6C19893A-ACD4-4E5F-9878-5DF443135653}">
      <text>
        <r>
          <rPr>
            <b/>
            <sz val="9"/>
            <color indexed="81"/>
            <rFont val="Segoe UI"/>
            <family val="2"/>
          </rPr>
          <t>FRANCISLEI JACINTO CARVALHO:</t>
        </r>
        <r>
          <rPr>
            <sz val="9"/>
            <color indexed="81"/>
            <rFont val="Segoe UI"/>
            <family val="2"/>
          </rPr>
          <t xml:space="preserve">
Quantos Dias uteis teve no mês que deseja fazer o calculo?
</t>
        </r>
      </text>
    </comment>
    <comment ref="B9" authorId="0" shapeId="0" xr:uid="{5BAFD9ED-2376-427D-A7F4-8432F31A1060}">
      <text>
        <r>
          <rPr>
            <b/>
            <sz val="9"/>
            <color indexed="81"/>
            <rFont val="Segoe UI"/>
            <family val="2"/>
          </rPr>
          <t>FRANCISLEI JACINTO CARVALHO:</t>
        </r>
        <r>
          <rPr>
            <sz val="9"/>
            <color indexed="81"/>
            <rFont val="Segoe UI"/>
            <family val="2"/>
          </rPr>
          <t xml:space="preserve">
Quantos Domingos e Feriados teve no mês que deseja fazer o calculo
</t>
        </r>
      </text>
    </comment>
  </commentList>
</comments>
</file>

<file path=xl/sharedStrings.xml><?xml version="1.0" encoding="utf-8"?>
<sst xmlns="http://schemas.openxmlformats.org/spreadsheetml/2006/main" count="91" uniqueCount="80">
  <si>
    <t>DESCONTOS</t>
  </si>
  <si>
    <t>Faixa</t>
  </si>
  <si>
    <t>de</t>
  </si>
  <si>
    <t>até</t>
  </si>
  <si>
    <t>alíquota</t>
  </si>
  <si>
    <t>parc a deduzir</t>
  </si>
  <si>
    <t>Cálculo</t>
  </si>
  <si>
    <t>Salário =&gt;</t>
  </si>
  <si>
    <t>Faixa =&gt;</t>
  </si>
  <si>
    <t>Alíquota =&gt;</t>
  </si>
  <si>
    <t>Pcl deduzir =&gt;</t>
  </si>
  <si>
    <t>Teto</t>
  </si>
  <si>
    <t>Valor INSS =&gt;</t>
  </si>
  <si>
    <t>TABELA IRRF</t>
  </si>
  <si>
    <t>DEDUÇÃO DEPENDENTE</t>
  </si>
  <si>
    <t>SALARIO MINIMO</t>
  </si>
  <si>
    <t>DADOS DA EMPRESA</t>
  </si>
  <si>
    <t>PROVENTOS</t>
  </si>
  <si>
    <t>TABELA INSS (Estes valores só devem ser alterados quando necessarios.)</t>
  </si>
  <si>
    <t>00.000.000/0001-00</t>
  </si>
  <si>
    <t>Horas Extras 100%</t>
  </si>
  <si>
    <t>Sem Lançamento</t>
  </si>
  <si>
    <t>Comissão</t>
  </si>
  <si>
    <t>DSR Comissão</t>
  </si>
  <si>
    <t>Gratificação</t>
  </si>
  <si>
    <t>Produção</t>
  </si>
  <si>
    <t>DSR Produção</t>
  </si>
  <si>
    <t>Nome da Empresa:</t>
  </si>
  <si>
    <t>Tipo de Tributação:</t>
  </si>
  <si>
    <t>Desconto Moradia</t>
  </si>
  <si>
    <t>Desconto Refeição</t>
  </si>
  <si>
    <t>Ajuda de Custo</t>
  </si>
  <si>
    <t>Desc. Plano Saude</t>
  </si>
  <si>
    <t>Desc. Plano Odonto..</t>
  </si>
  <si>
    <t>Descrição</t>
  </si>
  <si>
    <t>Valor</t>
  </si>
  <si>
    <t>Desc. INSS</t>
  </si>
  <si>
    <t>Desc. IRRF</t>
  </si>
  <si>
    <t>Nº Filhos até 14 Anos</t>
  </si>
  <si>
    <t>Nº Dependentes para IRRF</t>
  </si>
  <si>
    <t>Salario Contratual</t>
  </si>
  <si>
    <t>Total Bruto</t>
  </si>
  <si>
    <t>Base Calculo INSS</t>
  </si>
  <si>
    <t>Base Calculo IRRF</t>
  </si>
  <si>
    <t>Salario Liquido</t>
  </si>
  <si>
    <t>DSR Horas Extras</t>
  </si>
  <si>
    <t>Dias Uteis p/ DSR</t>
  </si>
  <si>
    <t>Dom / Feriados p/ DSR</t>
  </si>
  <si>
    <t>DSR Adiciona Noturno</t>
  </si>
  <si>
    <t>Ref.</t>
  </si>
  <si>
    <t>Jornada Semanal</t>
  </si>
  <si>
    <t>Jornada Mensal</t>
  </si>
  <si>
    <t>Adicional Noturno 30%</t>
  </si>
  <si>
    <t>Salario Familia</t>
  </si>
  <si>
    <t>SALARIO FAMILIA</t>
  </si>
  <si>
    <t>Base Salario Familia</t>
  </si>
  <si>
    <t>Deduçao Base do IRRF</t>
  </si>
  <si>
    <t>desc. IRRF</t>
  </si>
  <si>
    <t>Todal Desconto</t>
  </si>
  <si>
    <t>Custos Empregador</t>
  </si>
  <si>
    <t>INSS Patronal 20%</t>
  </si>
  <si>
    <t>INSS Terceiros 5,80%</t>
  </si>
  <si>
    <t>Acidente Trabalho 3%</t>
  </si>
  <si>
    <t>FGTS 8%</t>
  </si>
  <si>
    <t>Informações para Calculo</t>
  </si>
  <si>
    <t>Optante Simples</t>
  </si>
  <si>
    <t>Inscrição:</t>
  </si>
  <si>
    <t>Outro Desconto</t>
  </si>
  <si>
    <t>Salario</t>
  </si>
  <si>
    <t>DADOS PARA O CALCULO (Prencher Campos da cor Branca)</t>
  </si>
  <si>
    <t>Total do empregador</t>
  </si>
  <si>
    <t>Horas Extras 50%</t>
  </si>
  <si>
    <t>Calculos</t>
  </si>
  <si>
    <t>Férias e 13º a cada mês de Trabalho</t>
  </si>
  <si>
    <t>Férias prop. 1/12 avos</t>
  </si>
  <si>
    <t>13º prop. 1/12 avos</t>
  </si>
  <si>
    <t>Total</t>
  </si>
  <si>
    <t>OBS. PREENCHER OS CAMPOS AMARELOS</t>
  </si>
  <si>
    <t>PREENCHER OS CAMPOS EM AMARELO PARA CALCULAR</t>
  </si>
  <si>
    <t>nome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</si>
</sst>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&quot;-&quot;??_-;_-@"/>
  </numFmts>
  <fonts count="26" x14ac:knownFonts="1">
    <font>
      <sz val="12"/>
      <color theme="1"/>
      <name val="Arial"/>
    </font>
    <font>
      <sz val="14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4"/>
      <name val="Arial"/>
      <family val="2"/>
    </font>
    <font>
      <b/>
      <sz val="14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 tint="0.14999847407452621"/>
        <bgColor rgb="FFFFFFFF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rgb="FFF46277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3" fillId="0" borderId="1"/>
  </cellStyleXfs>
  <cellXfs count="146"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/>
    </xf>
    <xf numFmtId="4" fontId="3" fillId="7" borderId="3" xfId="0" applyNumberFormat="1" applyFont="1" applyFill="1" applyBorder="1" applyAlignment="1">
      <alignment horizontal="right"/>
    </xf>
    <xf numFmtId="0" fontId="1" fillId="8" borderId="3" xfId="0" applyFont="1" applyFill="1" applyBorder="1"/>
    <xf numFmtId="0" fontId="3" fillId="7" borderId="3" xfId="0" applyFont="1" applyFill="1" applyBorder="1"/>
    <xf numFmtId="0" fontId="2" fillId="7" borderId="3" xfId="0" applyFont="1" applyFill="1" applyBorder="1" applyAlignment="1">
      <alignment horizontal="center" vertical="center" wrapText="1"/>
    </xf>
    <xf numFmtId="10" fontId="3" fillId="7" borderId="3" xfId="0" applyNumberFormat="1" applyFont="1" applyFill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  <xf numFmtId="0" fontId="2" fillId="7" borderId="3" xfId="0" applyFont="1" applyFill="1" applyBorder="1"/>
    <xf numFmtId="4" fontId="3" fillId="7" borderId="3" xfId="0" applyNumberFormat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4" fontId="4" fillId="7" borderId="3" xfId="0" applyNumberFormat="1" applyFont="1" applyFill="1" applyBorder="1" applyAlignment="1">
      <alignment horizontal="center"/>
    </xf>
    <xf numFmtId="4" fontId="3" fillId="7" borderId="3" xfId="0" applyNumberFormat="1" applyFont="1" applyFill="1" applyBorder="1"/>
    <xf numFmtId="4" fontId="3" fillId="3" borderId="3" xfId="0" applyNumberFormat="1" applyFont="1" applyFill="1" applyBorder="1" applyAlignment="1" applyProtection="1">
      <alignment horizontal="right"/>
      <protection locked="0"/>
    </xf>
    <xf numFmtId="0" fontId="3" fillId="3" borderId="3" xfId="0" applyFont="1" applyFill="1" applyBorder="1" applyProtection="1">
      <protection locked="0"/>
    </xf>
    <xf numFmtId="4" fontId="2" fillId="7" borderId="6" xfId="0" applyNumberFormat="1" applyFont="1" applyFill="1" applyBorder="1"/>
    <xf numFmtId="0" fontId="3" fillId="7" borderId="6" xfId="0" applyFont="1" applyFill="1" applyBorder="1" applyAlignment="1">
      <alignment horizontal="center"/>
    </xf>
    <xf numFmtId="10" fontId="3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/>
    <xf numFmtId="4" fontId="3" fillId="7" borderId="6" xfId="0" applyNumberFormat="1" applyFont="1" applyFill="1" applyBorder="1"/>
    <xf numFmtId="0" fontId="0" fillId="11" borderId="0" xfId="0" applyFill="1"/>
    <xf numFmtId="0" fontId="0" fillId="11" borderId="1" xfId="0" applyFill="1" applyBorder="1"/>
    <xf numFmtId="0" fontId="1" fillId="13" borderId="1" xfId="0" applyFont="1" applyFill="1" applyBorder="1"/>
    <xf numFmtId="4" fontId="3" fillId="13" borderId="1" xfId="0" applyNumberFormat="1" applyFont="1" applyFill="1" applyBorder="1"/>
    <xf numFmtId="0" fontId="3" fillId="13" borderId="1" xfId="0" applyFont="1" applyFill="1" applyBorder="1"/>
    <xf numFmtId="0" fontId="2" fillId="13" borderId="1" xfId="0" applyFont="1" applyFill="1" applyBorder="1"/>
    <xf numFmtId="4" fontId="2" fillId="13" borderId="1" xfId="0" applyNumberFormat="1" applyFont="1" applyFill="1" applyBorder="1"/>
    <xf numFmtId="0" fontId="3" fillId="13" borderId="1" xfId="0" applyFont="1" applyFill="1" applyBorder="1" applyAlignment="1">
      <alignment horizontal="center"/>
    </xf>
    <xf numFmtId="10" fontId="3" fillId="13" borderId="1" xfId="0" applyNumberFormat="1" applyFont="1" applyFill="1" applyBorder="1" applyAlignment="1">
      <alignment horizontal="center"/>
    </xf>
    <xf numFmtId="164" fontId="3" fillId="13" borderId="1" xfId="0" applyNumberFormat="1" applyFont="1" applyFill="1" applyBorder="1"/>
    <xf numFmtId="0" fontId="0" fillId="8" borderId="1" xfId="0" applyFill="1" applyBorder="1" applyAlignment="1">
      <alignment horizontal="center" vertical="center"/>
    </xf>
    <xf numFmtId="44" fontId="7" fillId="6" borderId="1" xfId="1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" fontId="0" fillId="6" borderId="3" xfId="0" applyNumberFormat="1" applyFill="1" applyBorder="1" applyAlignment="1" applyProtection="1">
      <alignment horizontal="center"/>
      <protection locked="0"/>
    </xf>
    <xf numFmtId="0" fontId="1" fillId="8" borderId="1" xfId="0" applyFont="1" applyFill="1" applyBorder="1"/>
    <xf numFmtId="0" fontId="3" fillId="7" borderId="1" xfId="0" applyFont="1" applyFill="1" applyBorder="1"/>
    <xf numFmtId="0" fontId="3" fillId="3" borderId="1" xfId="0" applyFont="1" applyFill="1" applyBorder="1" applyProtection="1">
      <protection locked="0"/>
    </xf>
    <xf numFmtId="0" fontId="4" fillId="7" borderId="1" xfId="0" applyFont="1" applyFill="1" applyBorder="1" applyAlignment="1">
      <alignment horizontal="center"/>
    </xf>
    <xf numFmtId="4" fontId="4" fillId="7" borderId="1" xfId="0" applyNumberFormat="1" applyFont="1" applyFill="1" applyBorder="1" applyAlignment="1">
      <alignment horizontal="center"/>
    </xf>
    <xf numFmtId="4" fontId="3" fillId="7" borderId="1" xfId="0" applyNumberFormat="1" applyFont="1" applyFill="1" applyBorder="1"/>
    <xf numFmtId="4" fontId="0" fillId="8" borderId="1" xfId="0" applyNumberForma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44" fontId="0" fillId="8" borderId="1" xfId="0" applyNumberFormat="1" applyFill="1" applyBorder="1" applyAlignment="1" applyProtection="1">
      <alignment horizontal="center" vertical="center"/>
      <protection hidden="1"/>
    </xf>
    <xf numFmtId="0" fontId="3" fillId="8" borderId="1" xfId="2" applyFill="1" applyBorder="1" applyAlignment="1" applyProtection="1">
      <alignment vertical="center"/>
      <protection hidden="1"/>
    </xf>
    <xf numFmtId="0" fontId="0" fillId="8" borderId="1" xfId="0" applyFill="1" applyBorder="1" applyAlignment="1" applyProtection="1">
      <alignment vertical="center"/>
      <protection hidden="1"/>
    </xf>
    <xf numFmtId="0" fontId="10" fillId="8" borderId="1" xfId="2" applyFont="1" applyFill="1" applyBorder="1" applyAlignment="1" applyProtection="1">
      <alignment vertical="center"/>
      <protection hidden="1"/>
    </xf>
    <xf numFmtId="9" fontId="20" fillId="8" borderId="16" xfId="0" applyNumberFormat="1" applyFont="1" applyFill="1" applyBorder="1" applyAlignment="1" applyProtection="1">
      <alignment vertical="center"/>
      <protection hidden="1"/>
    </xf>
    <xf numFmtId="4" fontId="20" fillId="8" borderId="16" xfId="2" applyNumberFormat="1" applyFont="1" applyFill="1" applyBorder="1" applyAlignment="1" applyProtection="1">
      <alignment horizontal="center" vertical="center"/>
      <protection hidden="1"/>
    </xf>
    <xf numFmtId="0" fontId="20" fillId="8" borderId="16" xfId="2" applyFont="1" applyFill="1" applyBorder="1" applyAlignment="1" applyProtection="1">
      <alignment vertical="center"/>
      <protection hidden="1"/>
    </xf>
    <xf numFmtId="0" fontId="10" fillId="8" borderId="16" xfId="2" applyFont="1" applyFill="1" applyBorder="1" applyAlignment="1" applyProtection="1">
      <alignment vertical="center"/>
      <protection hidden="1"/>
    </xf>
    <xf numFmtId="0" fontId="11" fillId="8" borderId="16" xfId="2" applyFont="1" applyFill="1" applyBorder="1" applyAlignment="1" applyProtection="1">
      <alignment horizontal="center" vertical="center"/>
      <protection hidden="1"/>
    </xf>
    <xf numFmtId="0" fontId="11" fillId="8" borderId="16" xfId="0" applyFont="1" applyFill="1" applyBorder="1" applyAlignment="1" applyProtection="1">
      <alignment vertical="center"/>
      <protection hidden="1"/>
    </xf>
    <xf numFmtId="0" fontId="17" fillId="8" borderId="16" xfId="0" applyFont="1" applyFill="1" applyBorder="1" applyAlignment="1" applyProtection="1">
      <alignment vertical="center"/>
      <protection hidden="1"/>
    </xf>
    <xf numFmtId="0" fontId="21" fillId="16" borderId="16" xfId="2" applyFont="1" applyFill="1" applyBorder="1" applyAlignment="1" applyProtection="1">
      <alignment horizontal="center" vertical="center"/>
      <protection hidden="1"/>
    </xf>
    <xf numFmtId="0" fontId="11" fillId="16" borderId="16" xfId="0" applyFont="1" applyFill="1" applyBorder="1" applyAlignment="1" applyProtection="1">
      <alignment horizontal="center" vertical="center"/>
      <protection locked="0"/>
    </xf>
    <xf numFmtId="0" fontId="11" fillId="16" borderId="16" xfId="2" applyFont="1" applyFill="1" applyBorder="1" applyAlignment="1" applyProtection="1">
      <alignment horizontal="center" vertical="center"/>
      <protection locked="0"/>
    </xf>
    <xf numFmtId="0" fontId="17" fillId="8" borderId="16" xfId="2" applyFont="1" applyFill="1" applyBorder="1" applyAlignment="1" applyProtection="1">
      <alignment vertical="center"/>
      <protection hidden="1"/>
    </xf>
    <xf numFmtId="4" fontId="17" fillId="8" borderId="16" xfId="2" applyNumberFormat="1" applyFont="1" applyFill="1" applyBorder="1" applyAlignment="1" applyProtection="1">
      <alignment horizontal="center" vertical="center"/>
      <protection hidden="1"/>
    </xf>
    <xf numFmtId="0" fontId="0" fillId="8" borderId="16" xfId="0" applyFill="1" applyBorder="1" applyAlignment="1" applyProtection="1">
      <alignment vertical="center"/>
      <protection hidden="1"/>
    </xf>
    <xf numFmtId="0" fontId="12" fillId="8" borderId="16" xfId="0" applyFont="1" applyFill="1" applyBorder="1" applyAlignment="1" applyProtection="1">
      <alignment horizontal="center" vertical="center"/>
      <protection hidden="1"/>
    </xf>
    <xf numFmtId="0" fontId="14" fillId="16" borderId="16" xfId="0" applyFont="1" applyFill="1" applyBorder="1" applyAlignment="1" applyProtection="1">
      <alignment vertical="center"/>
      <protection hidden="1"/>
    </xf>
    <xf numFmtId="0" fontId="14" fillId="8" borderId="16" xfId="0" applyFont="1" applyFill="1" applyBorder="1" applyAlignment="1" applyProtection="1">
      <alignment horizontal="center" vertical="center"/>
      <protection hidden="1"/>
    </xf>
    <xf numFmtId="4" fontId="18" fillId="16" borderId="16" xfId="0" applyNumberFormat="1" applyFont="1" applyFill="1" applyBorder="1" applyAlignment="1" applyProtection="1">
      <alignment vertical="center"/>
      <protection hidden="1"/>
    </xf>
    <xf numFmtId="0" fontId="0" fillId="8" borderId="16" xfId="0" applyFill="1" applyBorder="1" applyAlignment="1" applyProtection="1">
      <alignment horizontal="center" vertical="center"/>
      <protection hidden="1"/>
    </xf>
    <xf numFmtId="4" fontId="0" fillId="8" borderId="16" xfId="0" applyNumberFormat="1" applyFill="1" applyBorder="1" applyAlignment="1" applyProtection="1">
      <alignment horizontal="center" vertical="center"/>
      <protection hidden="1"/>
    </xf>
    <xf numFmtId="4" fontId="0" fillId="16" borderId="16" xfId="0" applyNumberFormat="1" applyFill="1" applyBorder="1" applyAlignment="1" applyProtection="1">
      <alignment horizontal="center" vertical="center"/>
      <protection hidden="1"/>
    </xf>
    <xf numFmtId="1" fontId="0" fillId="8" borderId="16" xfId="0" applyNumberFormat="1" applyFill="1" applyBorder="1" applyAlignment="1" applyProtection="1">
      <alignment horizontal="center" vertical="center"/>
      <protection hidden="1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2" fontId="0" fillId="8" borderId="16" xfId="0" applyNumberFormat="1" applyFill="1" applyBorder="1" applyAlignment="1" applyProtection="1">
      <alignment horizontal="center" vertical="center"/>
      <protection hidden="1"/>
    </xf>
    <xf numFmtId="2" fontId="0" fillId="8" borderId="16" xfId="0" applyNumberFormat="1" applyFill="1" applyBorder="1" applyAlignment="1" applyProtection="1">
      <alignment vertical="center"/>
      <protection hidden="1"/>
    </xf>
    <xf numFmtId="2" fontId="0" fillId="16" borderId="16" xfId="0" applyNumberFormat="1" applyFill="1" applyBorder="1" applyAlignment="1" applyProtection="1">
      <alignment horizontal="center" vertical="center"/>
      <protection hidden="1"/>
    </xf>
    <xf numFmtId="4" fontId="0" fillId="8" borderId="16" xfId="0" applyNumberFormat="1" applyFill="1" applyBorder="1" applyAlignment="1" applyProtection="1">
      <alignment vertical="center"/>
      <protection hidden="1"/>
    </xf>
    <xf numFmtId="4" fontId="0" fillId="8" borderId="16" xfId="0" applyNumberFormat="1" applyFill="1" applyBorder="1" applyAlignment="1" applyProtection="1">
      <alignment horizontal="right" vertical="center"/>
      <protection hidden="1"/>
    </xf>
    <xf numFmtId="0" fontId="14" fillId="8" borderId="16" xfId="0" applyFont="1" applyFill="1" applyBorder="1" applyAlignment="1" applyProtection="1">
      <alignment horizontal="center" vertical="center" wrapText="1"/>
      <protection hidden="1"/>
    </xf>
    <xf numFmtId="0" fontId="0" fillId="16" borderId="16" xfId="0" applyFill="1" applyBorder="1" applyAlignment="1" applyProtection="1">
      <alignment horizontal="center" vertical="center"/>
      <protection hidden="1"/>
    </xf>
    <xf numFmtId="0" fontId="12" fillId="14" borderId="16" xfId="0" applyFont="1" applyFill="1" applyBorder="1" applyAlignment="1" applyProtection="1">
      <alignment horizontal="center" vertical="center"/>
      <protection hidden="1"/>
    </xf>
    <xf numFmtId="4" fontId="12" fillId="14" borderId="16" xfId="0" applyNumberFormat="1" applyFont="1" applyFill="1" applyBorder="1" applyAlignment="1" applyProtection="1">
      <alignment vertical="center"/>
      <protection hidden="1"/>
    </xf>
    <xf numFmtId="0" fontId="12" fillId="15" borderId="16" xfId="0" applyFont="1" applyFill="1" applyBorder="1" applyAlignment="1" applyProtection="1">
      <alignment horizontal="center" vertical="center"/>
      <protection hidden="1"/>
    </xf>
    <xf numFmtId="4" fontId="12" fillId="15" borderId="16" xfId="0" applyNumberFormat="1" applyFont="1" applyFill="1" applyBorder="1" applyAlignment="1" applyProtection="1">
      <alignment vertical="center"/>
      <protection hidden="1"/>
    </xf>
    <xf numFmtId="0" fontId="12" fillId="17" borderId="16" xfId="0" applyFont="1" applyFill="1" applyBorder="1" applyAlignment="1" applyProtection="1">
      <alignment horizontal="center" vertical="center"/>
      <protection hidden="1"/>
    </xf>
    <xf numFmtId="2" fontId="12" fillId="17" borderId="16" xfId="0" applyNumberFormat="1" applyFont="1" applyFill="1" applyBorder="1" applyAlignment="1" applyProtection="1">
      <alignment vertical="center"/>
      <protection hidden="1"/>
    </xf>
    <xf numFmtId="0" fontId="0" fillId="10" borderId="16" xfId="0" applyFill="1" applyBorder="1" applyAlignment="1" applyProtection="1">
      <alignment vertical="center"/>
      <protection hidden="1"/>
    </xf>
    <xf numFmtId="4" fontId="18" fillId="8" borderId="16" xfId="0" applyNumberFormat="1" applyFont="1" applyFill="1" applyBorder="1" applyAlignment="1" applyProtection="1">
      <alignment horizontal="center" vertical="center"/>
      <protection hidden="1"/>
    </xf>
    <xf numFmtId="44" fontId="20" fillId="8" borderId="16" xfId="1" applyFont="1" applyFill="1" applyBorder="1" applyAlignment="1" applyProtection="1">
      <alignment vertical="center"/>
      <protection hidden="1"/>
    </xf>
    <xf numFmtId="44" fontId="17" fillId="8" borderId="16" xfId="1" applyFont="1" applyFill="1" applyBorder="1" applyAlignment="1" applyProtection="1">
      <alignment vertical="center"/>
      <protection hidden="1"/>
    </xf>
    <xf numFmtId="4" fontId="14" fillId="6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4" fontId="0" fillId="6" borderId="16" xfId="0" applyNumberForma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vertical="center"/>
      <protection locked="0"/>
    </xf>
    <xf numFmtId="0" fontId="0" fillId="18" borderId="20" xfId="0" applyFill="1" applyBorder="1" applyAlignment="1" applyProtection="1">
      <alignment horizontal="left" vertical="center" wrapText="1"/>
      <protection hidden="1"/>
    </xf>
    <xf numFmtId="0" fontId="0" fillId="18" borderId="1" xfId="0" applyFill="1" applyBorder="1" applyAlignment="1" applyProtection="1">
      <alignment horizontal="left" vertical="center" wrapText="1"/>
      <protection hidden="1"/>
    </xf>
    <xf numFmtId="0" fontId="25" fillId="10" borderId="13" xfId="2" applyFont="1" applyFill="1" applyBorder="1" applyAlignment="1" applyProtection="1">
      <alignment horizontal="center" vertical="center"/>
      <protection hidden="1"/>
    </xf>
    <xf numFmtId="0" fontId="25" fillId="10" borderId="14" xfId="2" applyFont="1" applyFill="1" applyBorder="1" applyAlignment="1" applyProtection="1">
      <alignment horizontal="center" vertical="center"/>
      <protection hidden="1"/>
    </xf>
    <xf numFmtId="0" fontId="25" fillId="10" borderId="15" xfId="2" applyFont="1" applyFill="1" applyBorder="1" applyAlignment="1" applyProtection="1">
      <alignment horizontal="center" vertical="center"/>
      <protection hidden="1"/>
    </xf>
    <xf numFmtId="0" fontId="11" fillId="16" borderId="16" xfId="2" applyFont="1" applyFill="1" applyBorder="1" applyAlignment="1" applyProtection="1">
      <alignment horizontal="center" vertical="center"/>
      <protection hidden="1"/>
    </xf>
    <xf numFmtId="0" fontId="22" fillId="10" borderId="16" xfId="2" applyFont="1" applyFill="1" applyBorder="1" applyAlignment="1" applyProtection="1">
      <alignment horizontal="center" vertical="center"/>
      <protection hidden="1"/>
    </xf>
    <xf numFmtId="0" fontId="17" fillId="16" borderId="8" xfId="0" applyFont="1" applyFill="1" applyBorder="1" applyAlignment="1" applyProtection="1">
      <alignment horizontal="center" vertical="center"/>
      <protection hidden="1"/>
    </xf>
    <xf numFmtId="0" fontId="17" fillId="16" borderId="9" xfId="0" applyFont="1" applyFill="1" applyBorder="1" applyAlignment="1" applyProtection="1">
      <alignment horizontal="center" vertical="center"/>
      <protection hidden="1"/>
    </xf>
    <xf numFmtId="0" fontId="17" fillId="16" borderId="10" xfId="0" applyFont="1" applyFill="1" applyBorder="1" applyAlignment="1" applyProtection="1">
      <alignment horizontal="center" vertical="center"/>
      <protection hidden="1"/>
    </xf>
    <xf numFmtId="0" fontId="17" fillId="16" borderId="11" xfId="0" applyFont="1" applyFill="1" applyBorder="1" applyAlignment="1" applyProtection="1">
      <alignment horizontal="center" vertical="center"/>
      <protection hidden="1"/>
    </xf>
    <xf numFmtId="0" fontId="17" fillId="16" borderId="1" xfId="0" applyFont="1" applyFill="1" applyBorder="1" applyAlignment="1" applyProtection="1">
      <alignment horizontal="center" vertical="center"/>
      <protection hidden="1"/>
    </xf>
    <xf numFmtId="0" fontId="17" fillId="16" borderId="12" xfId="0" applyFont="1" applyFill="1" applyBorder="1" applyAlignment="1" applyProtection="1">
      <alignment horizontal="center" vertical="center"/>
      <protection hidden="1"/>
    </xf>
    <xf numFmtId="0" fontId="11" fillId="6" borderId="16" xfId="0" applyFont="1" applyFill="1" applyBorder="1" applyAlignment="1" applyProtection="1">
      <alignment horizontal="left" vertical="center"/>
      <protection locked="0"/>
    </xf>
    <xf numFmtId="0" fontId="16" fillId="6" borderId="16" xfId="0" applyFont="1" applyFill="1" applyBorder="1" applyAlignment="1" applyProtection="1">
      <alignment horizontal="left" vertical="center"/>
      <protection locked="0"/>
    </xf>
    <xf numFmtId="9" fontId="21" fillId="8" borderId="16" xfId="0" applyNumberFormat="1" applyFont="1" applyFill="1" applyBorder="1" applyAlignment="1" applyProtection="1">
      <alignment horizontal="center" vertical="center"/>
      <protection hidden="1"/>
    </xf>
    <xf numFmtId="0" fontId="21" fillId="8" borderId="16" xfId="2" applyFont="1" applyFill="1" applyBorder="1" applyAlignment="1" applyProtection="1">
      <alignment horizontal="center" vertical="center"/>
      <protection hidden="1"/>
    </xf>
    <xf numFmtId="0" fontId="11" fillId="6" borderId="16" xfId="0" applyFont="1" applyFill="1" applyBorder="1" applyAlignment="1" applyProtection="1">
      <alignment horizontal="center" vertical="center"/>
      <protection locked="0"/>
    </xf>
    <xf numFmtId="0" fontId="11" fillId="6" borderId="16" xfId="2" applyFont="1" applyFill="1" applyBorder="1" applyAlignment="1" applyProtection="1">
      <alignment horizontal="center" vertical="center"/>
      <protection locked="0"/>
    </xf>
    <xf numFmtId="0" fontId="5" fillId="10" borderId="16" xfId="0" applyFont="1" applyFill="1" applyBorder="1" applyAlignment="1" applyProtection="1">
      <alignment horizontal="center" vertical="center"/>
      <protection hidden="1"/>
    </xf>
    <xf numFmtId="0" fontId="14" fillId="8" borderId="1" xfId="0" applyFont="1" applyFill="1" applyBorder="1" applyAlignment="1" applyProtection="1">
      <alignment horizontal="center" vertical="center" wrapText="1"/>
      <protection hidden="1"/>
    </xf>
    <xf numFmtId="0" fontId="14" fillId="8" borderId="1" xfId="0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11" fillId="8" borderId="16" xfId="2" applyFont="1" applyFill="1" applyBorder="1" applyAlignment="1" applyProtection="1">
      <alignment horizontal="center" vertical="center"/>
      <protection hidden="1"/>
    </xf>
    <xf numFmtId="0" fontId="15" fillId="10" borderId="16" xfId="0" applyFont="1" applyFill="1" applyBorder="1" applyAlignment="1" applyProtection="1">
      <alignment horizontal="center" vertical="center"/>
      <protection hidden="1"/>
    </xf>
    <xf numFmtId="9" fontId="17" fillId="8" borderId="17" xfId="0" applyNumberFormat="1" applyFont="1" applyFill="1" applyBorder="1" applyAlignment="1" applyProtection="1">
      <alignment horizontal="center" vertical="center"/>
      <protection hidden="1"/>
    </xf>
    <xf numFmtId="9" fontId="17" fillId="8" borderId="18" xfId="0" applyNumberFormat="1" applyFont="1" applyFill="1" applyBorder="1" applyAlignment="1" applyProtection="1">
      <alignment horizontal="center" vertical="center"/>
      <protection hidden="1"/>
    </xf>
    <xf numFmtId="9" fontId="17" fillId="8" borderId="19" xfId="0" applyNumberFormat="1" applyFont="1" applyFill="1" applyBorder="1" applyAlignment="1" applyProtection="1">
      <alignment horizontal="center" vertical="center"/>
      <protection hidden="1"/>
    </xf>
    <xf numFmtId="9" fontId="17" fillId="8" borderId="17" xfId="0" applyNumberFormat="1" applyFont="1" applyFill="1" applyBorder="1" applyAlignment="1" applyProtection="1">
      <alignment horizontal="center" vertical="center" wrapText="1"/>
      <protection hidden="1"/>
    </xf>
    <xf numFmtId="9" fontId="17" fillId="8" borderId="18" xfId="0" applyNumberFormat="1" applyFont="1" applyFill="1" applyBorder="1" applyAlignment="1" applyProtection="1">
      <alignment horizontal="center" vertical="center" wrapText="1"/>
      <protection hidden="1"/>
    </xf>
    <xf numFmtId="9" fontId="17" fillId="8" borderId="19" xfId="0" applyNumberFormat="1" applyFont="1" applyFill="1" applyBorder="1" applyAlignment="1" applyProtection="1">
      <alignment horizontal="center" vertical="center" wrapText="1"/>
      <protection hidden="1"/>
    </xf>
    <xf numFmtId="9" fontId="20" fillId="8" borderId="17" xfId="0" applyNumberFormat="1" applyFont="1" applyFill="1" applyBorder="1" applyAlignment="1" applyProtection="1">
      <alignment horizontal="center" vertical="center"/>
      <protection hidden="1"/>
    </xf>
    <xf numFmtId="9" fontId="20" fillId="8" borderId="18" xfId="0" applyNumberFormat="1" applyFont="1" applyFill="1" applyBorder="1" applyAlignment="1" applyProtection="1">
      <alignment horizontal="center" vertical="center"/>
      <protection hidden="1"/>
    </xf>
    <xf numFmtId="9" fontId="20" fillId="8" borderId="19" xfId="0" applyNumberFormat="1" applyFont="1" applyFill="1" applyBorder="1" applyAlignment="1" applyProtection="1">
      <alignment horizontal="center" vertical="center"/>
      <protection hidden="1"/>
    </xf>
    <xf numFmtId="12" fontId="20" fillId="8" borderId="17" xfId="0" applyNumberFormat="1" applyFont="1" applyFill="1" applyBorder="1" applyAlignment="1" applyProtection="1">
      <alignment horizontal="center" vertical="center"/>
      <protection hidden="1"/>
    </xf>
    <xf numFmtId="0" fontId="9" fillId="9" borderId="3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3" fillId="11" borderId="1" xfId="0" applyFont="1" applyFill="1" applyBorder="1" applyAlignment="1"/>
    <xf numFmtId="44" fontId="8" fillId="3" borderId="3" xfId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9" fillId="12" borderId="6" xfId="0" applyFont="1" applyFill="1" applyBorder="1" applyAlignment="1" applyProtection="1">
      <alignment horizontal="center"/>
      <protection hidden="1"/>
    </xf>
    <xf numFmtId="0" fontId="19" fillId="12" borderId="4" xfId="0" applyFont="1" applyFill="1" applyBorder="1" applyAlignment="1" applyProtection="1">
      <alignment horizontal="center"/>
      <protection hidden="1"/>
    </xf>
    <xf numFmtId="0" fontId="19" fillId="12" borderId="5" xfId="0" applyFont="1" applyFill="1" applyBorder="1" applyAlignment="1" applyProtection="1">
      <alignment horizontal="center"/>
      <protection hidden="1"/>
    </xf>
    <xf numFmtId="0" fontId="5" fillId="10" borderId="7" xfId="0" applyFont="1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44" fontId="7" fillId="6" borderId="2" xfId="1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>
      <alignment horizontal="center"/>
    </xf>
    <xf numFmtId="0" fontId="3" fillId="8" borderId="6" xfId="0" applyFont="1" applyFill="1" applyBorder="1" applyAlignment="1"/>
  </cellXfs>
  <cellStyles count="3">
    <cellStyle name="Moeda" xfId="1" builtinId="4"/>
    <cellStyle name="Normal" xfId="0" builtinId="0"/>
    <cellStyle name="Normal 2" xfId="2" xr:uid="{509656C0-1609-43F9-A3B6-7BAD08224692}"/>
  </cellStyles>
  <dxfs count="0"/>
  <tableStyles count="0" defaultTableStyle="TableStyleMedium2" defaultPivotStyle="PivotStyleLight16"/>
  <colors>
    <mruColors>
      <color rgb="FFF46277"/>
      <color rgb="FFF48B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10148</xdr:colOff>
      <xdr:row>0</xdr:row>
      <xdr:rowOff>10027</xdr:rowOff>
    </xdr:from>
    <xdr:to>
      <xdr:col>0</xdr:col>
      <xdr:colOff>781673</xdr:colOff>
      <xdr:row>0</xdr:row>
      <xdr:rowOff>701843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2E9D1891-AEAC-44CC-BDC3-83E2052CF0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670"/>
        <a:stretch/>
      </xdr:blipFill>
      <xdr:spPr>
        <a:xfrm>
          <a:off x="10148" y="10027"/>
          <a:ext cx="771525" cy="691816"/>
        </a:xfrm>
        <a:prstGeom prst="rect">
          <a:avLst/>
        </a:prstGeom>
      </xdr:spPr>
    </xdr:pic>
    <xdr:clientData/>
  </xdr:twoCellAnchor>
  <xdr:twoCellAnchor editAs="oneCell">
    <xdr:from>
      <xdr:col>4</xdr:col>
      <xdr:colOff>1427504</xdr:colOff>
      <xdr:row>0</xdr:row>
      <xdr:rowOff>20053</xdr:rowOff>
    </xdr:from>
    <xdr:to>
      <xdr:col>5</xdr:col>
      <xdr:colOff>665504</xdr:colOff>
      <xdr:row>0</xdr:row>
      <xdr:rowOff>711869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FD243244-F3D2-4A1E-A827-A358512B2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293" y="20053"/>
          <a:ext cx="952500" cy="6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352426</xdr:colOff>
      <xdr:row>9</xdr:row>
      <xdr:rowOff>0</xdr:rowOff>
    </xdr:from>
    <xdr:to>
      <xdr:col>9</xdr:col>
      <xdr:colOff>695326</xdr:colOff>
      <xdr:row>11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93469FA-832C-4376-9003-96866B32B1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407"/>
        <a:stretch/>
      </xdr:blipFill>
      <xdr:spPr>
        <a:xfrm>
          <a:off x="4924426" y="2619375"/>
          <a:ext cx="1219200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13</xdr:row>
      <xdr:rowOff>66675</xdr:rowOff>
    </xdr:from>
    <xdr:to>
      <xdr:col>9</xdr:col>
      <xdr:colOff>666750</xdr:colOff>
      <xdr:row>17</xdr:row>
      <xdr:rowOff>28575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D5D97C6-5BF5-4329-A1B5-644AFDC0D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686175"/>
          <a:ext cx="1247775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0</xdr:rowOff>
    </xdr:from>
    <xdr:to>
      <xdr:col>0</xdr:col>
      <xdr:colOff>201083</xdr:colOff>
      <xdr:row>4</xdr:row>
      <xdr:rowOff>23284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659AAF9-DBA3-415C-97DD-D16A09767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3" y="42333"/>
          <a:ext cx="0" cy="918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A7EC2-C952-4475-97C5-4A95C2179645}">
  <sheetPr>
    <tabColor theme="6" tint="0.39997558519241921"/>
  </sheetPr>
  <dimension ref="A1:J72"/>
  <sheetViews>
    <sheetView tabSelected="1" zoomScale="95" zoomScaleNormal="95" workbookViewId="0">
      <selection activeCell="B5" sqref="B5:F5"/>
    </sheetView>
  </sheetViews>
  <sheetFormatPr defaultColWidth="0" defaultRowHeight="15" customHeight="1" zeroHeight="1" x14ac:dyDescent="0.2"/>
  <cols>
    <col min="1" max="1" width="18.88671875" style="48" bestFit="1" customWidth="1"/>
    <col min="2" max="2" width="7.88671875" style="45" bestFit="1" customWidth="1"/>
    <col min="3" max="3" width="10.21875" style="45" bestFit="1" customWidth="1"/>
    <col min="4" max="4" width="3.44140625" style="45" customWidth="1"/>
    <col min="5" max="5" width="20" style="45" bestFit="1" customWidth="1"/>
    <col min="6" max="6" width="7.88671875" style="48" bestFit="1" customWidth="1"/>
    <col min="7" max="9" width="7.109375" style="48" customWidth="1"/>
    <col min="10" max="10" width="10.44140625" style="48" bestFit="1" customWidth="1"/>
    <col min="11" max="16384" width="7.109375" style="48" hidden="1"/>
  </cols>
  <sheetData>
    <row r="1" spans="1:10" s="47" customFormat="1" ht="57.75" customHeight="1" thickBot="1" x14ac:dyDescent="0.25">
      <c r="A1" s="96" t="s">
        <v>78</v>
      </c>
      <c r="B1" s="97"/>
      <c r="C1" s="97"/>
      <c r="D1" s="97"/>
      <c r="E1" s="97"/>
      <c r="F1" s="98"/>
    </row>
    <row r="2" spans="1:10" s="47" customFormat="1" ht="15" customHeight="1" x14ac:dyDescent="0.2">
      <c r="A2" s="101" t="s">
        <v>16</v>
      </c>
      <c r="B2" s="102"/>
      <c r="C2" s="102"/>
      <c r="D2" s="102"/>
      <c r="E2" s="102"/>
      <c r="F2" s="103"/>
    </row>
    <row r="3" spans="1:10" ht="15" customHeight="1" x14ac:dyDescent="0.2">
      <c r="A3" s="104"/>
      <c r="B3" s="105"/>
      <c r="C3" s="105"/>
      <c r="D3" s="105"/>
      <c r="E3" s="105"/>
      <c r="F3" s="106"/>
    </row>
    <row r="4" spans="1:10" ht="20.100000000000001" customHeight="1" x14ac:dyDescent="0.2">
      <c r="A4" s="55" t="s">
        <v>27</v>
      </c>
      <c r="B4" s="107" t="s">
        <v>79</v>
      </c>
      <c r="C4" s="107"/>
      <c r="D4" s="107"/>
      <c r="E4" s="107"/>
      <c r="F4" s="107"/>
    </row>
    <row r="5" spans="1:10" s="49" customFormat="1" ht="20.100000000000001" customHeight="1" x14ac:dyDescent="0.2">
      <c r="A5" s="56" t="s">
        <v>66</v>
      </c>
      <c r="B5" s="107" t="s">
        <v>19</v>
      </c>
      <c r="C5" s="107"/>
      <c r="D5" s="107"/>
      <c r="E5" s="107"/>
      <c r="F5" s="107"/>
    </row>
    <row r="6" spans="1:10" s="49" customFormat="1" ht="20.100000000000001" customHeight="1" x14ac:dyDescent="0.2">
      <c r="A6" s="55" t="s">
        <v>28</v>
      </c>
      <c r="B6" s="108" t="s">
        <v>65</v>
      </c>
      <c r="C6" s="108"/>
      <c r="D6" s="108"/>
      <c r="E6" s="108"/>
      <c r="F6" s="108"/>
    </row>
    <row r="7" spans="1:10" s="49" customFormat="1" ht="18.75" x14ac:dyDescent="0.2">
      <c r="A7" s="110" t="s">
        <v>64</v>
      </c>
      <c r="B7" s="110"/>
      <c r="C7" s="110"/>
      <c r="D7" s="57"/>
      <c r="E7" s="109" t="s">
        <v>59</v>
      </c>
      <c r="F7" s="109"/>
      <c r="G7" s="122" t="s">
        <v>73</v>
      </c>
      <c r="H7" s="123"/>
      <c r="I7" s="123"/>
      <c r="J7" s="124"/>
    </row>
    <row r="8" spans="1:10" s="49" customFormat="1" ht="20.100000000000001" customHeight="1" x14ac:dyDescent="0.2">
      <c r="A8" s="53" t="s">
        <v>46</v>
      </c>
      <c r="B8" s="111">
        <v>25</v>
      </c>
      <c r="C8" s="111"/>
      <c r="D8" s="58"/>
      <c r="E8" s="50" t="s">
        <v>60</v>
      </c>
      <c r="F8" s="51" t="str">
        <f>IF(B6="Optante Simples","0,00",IF(B6="Lucro Presumido",F26*20%,IF(B6="Simples Anexo IV",F26*20%,IF(B6="ED",F26*20%,IF(B6="MEI",F26*3%)))))</f>
        <v>0,00</v>
      </c>
      <c r="G8" s="125" t="s">
        <v>74</v>
      </c>
      <c r="H8" s="126"/>
      <c r="I8" s="127"/>
      <c r="J8" s="87">
        <f>F25/12</f>
        <v>420</v>
      </c>
    </row>
    <row r="9" spans="1:10" s="49" customFormat="1" ht="20.100000000000001" customHeight="1" x14ac:dyDescent="0.2">
      <c r="A9" s="53" t="s">
        <v>47</v>
      </c>
      <c r="B9" s="112">
        <v>5</v>
      </c>
      <c r="C9" s="112"/>
      <c r="D9" s="59"/>
      <c r="E9" s="52" t="s">
        <v>61</v>
      </c>
      <c r="F9" s="51" t="str">
        <f>IF(B6="Optante Simples","0,00",IF(B6="Lucro Presumido",F26*5.8%,IF(B6="Simples Anexo IV","0,00",IF(B6="ED","0,00",IF(B6="MEI","0,00")))))</f>
        <v>0,00</v>
      </c>
      <c r="G9" s="128">
        <v>0.33333333333333331</v>
      </c>
      <c r="H9" s="126"/>
      <c r="I9" s="127"/>
      <c r="J9" s="87">
        <f>J8/3</f>
        <v>140</v>
      </c>
    </row>
    <row r="10" spans="1:10" s="49" customFormat="1" ht="20.100000000000001" customHeight="1" x14ac:dyDescent="0.2">
      <c r="A10" s="53" t="s">
        <v>50</v>
      </c>
      <c r="B10" s="112">
        <v>44</v>
      </c>
      <c r="C10" s="112"/>
      <c r="D10" s="59"/>
      <c r="E10" s="52" t="s">
        <v>62</v>
      </c>
      <c r="F10" s="51" t="str">
        <f>IF(B6="Optante Simples","0,00",IF(B6="Lucro Presumido",F26*3%,IF(B6="Simples Anexo IV",F26*3%,IF(B6="ED","0,00",IF(B6="MEI","0,00")))))</f>
        <v>0,00</v>
      </c>
      <c r="G10" s="125" t="s">
        <v>75</v>
      </c>
      <c r="H10" s="126"/>
      <c r="I10" s="127"/>
      <c r="J10" s="87">
        <f>F25/12</f>
        <v>420</v>
      </c>
    </row>
    <row r="11" spans="1:10" s="49" customFormat="1" ht="20.100000000000001" customHeight="1" x14ac:dyDescent="0.2">
      <c r="A11" s="53" t="s">
        <v>51</v>
      </c>
      <c r="B11" s="117">
        <f>B10*5</f>
        <v>220</v>
      </c>
      <c r="C11" s="117"/>
      <c r="D11" s="99"/>
      <c r="E11" s="52" t="s">
        <v>63</v>
      </c>
      <c r="F11" s="51">
        <f>F26*8%</f>
        <v>403.2</v>
      </c>
      <c r="G11" s="119" t="s">
        <v>76</v>
      </c>
      <c r="H11" s="120"/>
      <c r="I11" s="121"/>
      <c r="J11" s="88">
        <f>SUM(J8:J10)</f>
        <v>980</v>
      </c>
    </row>
    <row r="12" spans="1:10" s="49" customFormat="1" ht="20.100000000000001" customHeight="1" x14ac:dyDescent="0.2">
      <c r="A12" s="53"/>
      <c r="B12" s="54"/>
      <c r="C12" s="54"/>
      <c r="D12" s="99"/>
      <c r="E12" s="52" t="s">
        <v>68</v>
      </c>
      <c r="F12" s="51">
        <f>F25</f>
        <v>5040</v>
      </c>
    </row>
    <row r="13" spans="1:10" s="49" customFormat="1" ht="20.100000000000001" customHeight="1" x14ac:dyDescent="0.2">
      <c r="A13" s="53"/>
      <c r="B13" s="54"/>
      <c r="C13" s="54"/>
      <c r="D13" s="99"/>
      <c r="E13" s="60" t="s">
        <v>70</v>
      </c>
      <c r="F13" s="61">
        <f>SUM(F8:F12)</f>
        <v>5443.2</v>
      </c>
    </row>
    <row r="14" spans="1:10" s="49" customFormat="1" ht="20.100000000000001" customHeight="1" x14ac:dyDescent="0.2">
      <c r="A14" s="100" t="s">
        <v>69</v>
      </c>
      <c r="B14" s="100"/>
      <c r="C14" s="100"/>
      <c r="D14" s="100"/>
      <c r="E14" s="100"/>
      <c r="F14" s="100"/>
    </row>
    <row r="15" spans="1:10" ht="20.100000000000001" customHeight="1" x14ac:dyDescent="0.2">
      <c r="A15" s="118" t="s">
        <v>17</v>
      </c>
      <c r="B15" s="118"/>
      <c r="C15" s="85"/>
      <c r="D15" s="85"/>
      <c r="E15" s="113" t="s">
        <v>0</v>
      </c>
      <c r="F15" s="113"/>
    </row>
    <row r="16" spans="1:10" ht="20.100000000000001" customHeight="1" x14ac:dyDescent="0.2">
      <c r="A16" s="63" t="s">
        <v>34</v>
      </c>
      <c r="B16" s="63" t="s">
        <v>49</v>
      </c>
      <c r="C16" s="63" t="s">
        <v>72</v>
      </c>
      <c r="D16" s="64"/>
      <c r="E16" s="63" t="s">
        <v>34</v>
      </c>
      <c r="F16" s="63" t="s">
        <v>35</v>
      </c>
      <c r="G16" s="94" t="s">
        <v>77</v>
      </c>
      <c r="H16" s="95"/>
      <c r="I16" s="95"/>
      <c r="J16" s="95"/>
    </row>
    <row r="17" spans="1:10" ht="20.100000000000001" customHeight="1" x14ac:dyDescent="0.2">
      <c r="A17" s="65" t="s">
        <v>40</v>
      </c>
      <c r="B17" s="89">
        <v>5040</v>
      </c>
      <c r="C17" s="86">
        <f>B17</f>
        <v>5040</v>
      </c>
      <c r="D17" s="66"/>
      <c r="E17" s="65" t="s">
        <v>29</v>
      </c>
      <c r="F17" s="93">
        <v>0</v>
      </c>
      <c r="G17" s="94"/>
      <c r="H17" s="95"/>
      <c r="I17" s="95"/>
      <c r="J17" s="95"/>
    </row>
    <row r="18" spans="1:10" ht="20.100000000000001" customHeight="1" x14ac:dyDescent="0.2">
      <c r="A18" s="91" t="s">
        <v>71</v>
      </c>
      <c r="B18" s="90">
        <v>0</v>
      </c>
      <c r="C18" s="68">
        <f>IF(A18="Horas Extras 50%",(C17+C21)/B11*150%*B18,IF(A18="Horas Extras 60%",(C17+C21)/B11*160%*B18))</f>
        <v>0</v>
      </c>
      <c r="D18" s="69"/>
      <c r="E18" s="65" t="s">
        <v>30</v>
      </c>
      <c r="F18" s="93">
        <v>0</v>
      </c>
      <c r="G18" s="94"/>
      <c r="H18" s="95"/>
      <c r="I18" s="95"/>
      <c r="J18" s="95"/>
    </row>
    <row r="19" spans="1:10" ht="20.100000000000001" customHeight="1" x14ac:dyDescent="0.2">
      <c r="A19" s="91" t="s">
        <v>20</v>
      </c>
      <c r="B19" s="90">
        <v>0</v>
      </c>
      <c r="C19" s="68">
        <f>IF(A19="Horas Extras 100%",(C17+C21)/B11*200%*B19,IF(A19="Horas Extras 110%",(C17+C21)/B11*210%*B19))</f>
        <v>0</v>
      </c>
      <c r="D19" s="69"/>
      <c r="E19" s="65" t="s">
        <v>32</v>
      </c>
      <c r="F19" s="93">
        <v>0</v>
      </c>
      <c r="G19" s="94"/>
      <c r="H19" s="95"/>
      <c r="I19" s="95"/>
      <c r="J19" s="95"/>
    </row>
    <row r="20" spans="1:10" ht="20.100000000000001" customHeight="1" x14ac:dyDescent="0.2">
      <c r="A20" s="65" t="s">
        <v>45</v>
      </c>
      <c r="B20" s="70" t="str">
        <f>B8&amp;" X "&amp;B9</f>
        <v>25 X 5</v>
      </c>
      <c r="C20" s="68">
        <f>(C18+C19)/B8*B9</f>
        <v>0</v>
      </c>
      <c r="D20" s="69"/>
      <c r="E20" s="65" t="s">
        <v>33</v>
      </c>
      <c r="F20" s="93">
        <v>0</v>
      </c>
    </row>
    <row r="21" spans="1:10" ht="20.100000000000001" customHeight="1" x14ac:dyDescent="0.2">
      <c r="A21" s="91" t="s">
        <v>21</v>
      </c>
      <c r="B21" s="90" t="str">
        <f>IF(A21="Insalubridade 10%","10%",IF(A21="Insalubridade 20%","20%",IF(A21="Insalubridade 40%","40%",IF(A21="Periculosidade 30%","30%",IF(A21="","0,00",IF(A21="Sem Lançamento","0,00"))))))</f>
        <v>0,00</v>
      </c>
      <c r="C21" s="68" t="str">
        <f>IF(A21="Insalubridade 10%",TABELAS!B20*10%,IF(A21="Insalubridade 20%",TABELAS!B20*20%,IF(A21="Insalubridade 40%",TABELAS!B20*40%,IF(A21="Periculosidade 30%",C17*30%,IF(A21="","0,00",IF(A21="Sem Lançamento","0,00"))))))</f>
        <v>0,00</v>
      </c>
      <c r="D21" s="69"/>
      <c r="E21" s="71" t="s">
        <v>67</v>
      </c>
      <c r="F21" s="93">
        <v>0</v>
      </c>
    </row>
    <row r="22" spans="1:10" ht="20.100000000000001" customHeight="1" x14ac:dyDescent="0.2">
      <c r="A22" s="91" t="s">
        <v>52</v>
      </c>
      <c r="B22" s="90">
        <v>0</v>
      </c>
      <c r="C22" s="68">
        <f>IF(A22="Adicional Noturno 20%",C17/B11*20%*B22,IF(A22="Adicional Noturno 25%",C17/B11*25%*B22,IF(A22="Adicional Noturno 30%",C17/B11*30%*B22,IF(A22="","0,00",IF(A22="Sem Lançamento","0,00")))))</f>
        <v>0</v>
      </c>
      <c r="D22" s="69"/>
      <c r="E22" s="71" t="s">
        <v>67</v>
      </c>
      <c r="F22" s="93">
        <v>0</v>
      </c>
    </row>
    <row r="23" spans="1:10" ht="20.100000000000001" customHeight="1" x14ac:dyDescent="0.2">
      <c r="A23" s="65" t="s">
        <v>48</v>
      </c>
      <c r="B23" s="72" t="str">
        <f>B8&amp;" X "&amp;B9</f>
        <v>25 X 5</v>
      </c>
      <c r="C23" s="68">
        <f>C22/B8*B9</f>
        <v>0</v>
      </c>
      <c r="D23" s="69"/>
      <c r="E23" s="65"/>
      <c r="F23" s="73"/>
    </row>
    <row r="24" spans="1:10" ht="20.100000000000001" customHeight="1" x14ac:dyDescent="0.2">
      <c r="A24" s="65" t="s">
        <v>22</v>
      </c>
      <c r="B24" s="90">
        <v>0</v>
      </c>
      <c r="C24" s="72">
        <f>B24</f>
        <v>0</v>
      </c>
      <c r="D24" s="74"/>
      <c r="E24" s="83" t="s">
        <v>58</v>
      </c>
      <c r="F24" s="84">
        <f>SUM(F17:F23)</f>
        <v>0</v>
      </c>
    </row>
    <row r="25" spans="1:10" ht="20.100000000000001" customHeight="1" x14ac:dyDescent="0.2">
      <c r="A25" s="65" t="s">
        <v>23</v>
      </c>
      <c r="B25" s="72" t="str">
        <f>B8&amp;" X "&amp;B9</f>
        <v>25 X 5</v>
      </c>
      <c r="C25" s="68">
        <f>C24/B8*B9</f>
        <v>0</v>
      </c>
      <c r="D25" s="69"/>
      <c r="E25" s="81" t="s">
        <v>41</v>
      </c>
      <c r="F25" s="82">
        <f>SUM(C17:C29)+C31</f>
        <v>5040</v>
      </c>
    </row>
    <row r="26" spans="1:10" ht="20.100000000000001" customHeight="1" x14ac:dyDescent="0.2">
      <c r="A26" s="65" t="s">
        <v>24</v>
      </c>
      <c r="B26" s="90">
        <v>0</v>
      </c>
      <c r="C26" s="72">
        <f>B26</f>
        <v>0</v>
      </c>
      <c r="D26" s="74"/>
      <c r="E26" s="65" t="s">
        <v>42</v>
      </c>
      <c r="F26" s="75">
        <f>SUM(C17:C29)-C29</f>
        <v>5040</v>
      </c>
    </row>
    <row r="27" spans="1:10" ht="20.100000000000001" customHeight="1" x14ac:dyDescent="0.2">
      <c r="A27" s="65" t="s">
        <v>25</v>
      </c>
      <c r="B27" s="92">
        <v>0</v>
      </c>
      <c r="C27" s="68">
        <f>B27</f>
        <v>0</v>
      </c>
      <c r="D27" s="69"/>
      <c r="E27" s="65" t="s">
        <v>36</v>
      </c>
      <c r="F27" s="73">
        <f>TABELAS!J7</f>
        <v>531.52</v>
      </c>
    </row>
    <row r="28" spans="1:10" ht="20.100000000000001" customHeight="1" x14ac:dyDescent="0.2">
      <c r="A28" s="65" t="s">
        <v>26</v>
      </c>
      <c r="B28" s="67" t="str">
        <f>B8&amp;" X "&amp;B9</f>
        <v>25 X 5</v>
      </c>
      <c r="C28" s="68">
        <f>C27/B8*B9</f>
        <v>0</v>
      </c>
      <c r="D28" s="69"/>
      <c r="E28" s="65" t="s">
        <v>43</v>
      </c>
      <c r="F28" s="75">
        <f>F26-F27-C34</f>
        <v>4508.4799999999996</v>
      </c>
    </row>
    <row r="29" spans="1:10" ht="20.100000000000001" customHeight="1" x14ac:dyDescent="0.2">
      <c r="A29" s="65" t="s">
        <v>31</v>
      </c>
      <c r="B29" s="92">
        <v>0</v>
      </c>
      <c r="C29" s="68">
        <f>B29</f>
        <v>0</v>
      </c>
      <c r="D29" s="69"/>
      <c r="E29" s="65" t="s">
        <v>37</v>
      </c>
      <c r="F29" s="76">
        <f>IF(C35&lt;=9.99,"0,00",IF(C35&gt;=10,C35))</f>
        <v>362.67799999999988</v>
      </c>
    </row>
    <row r="30" spans="1:10" ht="20.100000000000001" customHeight="1" x14ac:dyDescent="0.2">
      <c r="A30" s="77" t="s">
        <v>38</v>
      </c>
      <c r="B30" s="91">
        <v>0</v>
      </c>
      <c r="C30" s="67">
        <f>B30</f>
        <v>0</v>
      </c>
      <c r="D30" s="78"/>
      <c r="E30" s="65"/>
      <c r="F30" s="62"/>
    </row>
    <row r="31" spans="1:10" ht="20.100000000000001" customHeight="1" x14ac:dyDescent="0.2">
      <c r="A31" s="77" t="s">
        <v>53</v>
      </c>
      <c r="B31" s="67">
        <f>IF(C33&lt;=TABELAS!C25,'Dados Para Calculo'!C30*TABELAS!D25,IF(C33&gt;TABELAS!C25,'Dados Para Calculo'!C30*0))</f>
        <v>0</v>
      </c>
      <c r="C31" s="67">
        <f>B31</f>
        <v>0</v>
      </c>
      <c r="D31" s="78"/>
      <c r="E31" s="65"/>
      <c r="F31" s="62"/>
    </row>
    <row r="32" spans="1:10" ht="32.25" customHeight="1" x14ac:dyDescent="0.2">
      <c r="A32" s="77" t="s">
        <v>39</v>
      </c>
      <c r="B32" s="91">
        <v>0</v>
      </c>
      <c r="C32" s="67">
        <f>B32</f>
        <v>0</v>
      </c>
      <c r="D32" s="78"/>
      <c r="E32" s="79" t="s">
        <v>44</v>
      </c>
      <c r="F32" s="80">
        <f>F25-F27-F29-F24</f>
        <v>4145.8019999999997</v>
      </c>
    </row>
    <row r="33" spans="1:4" ht="20.100000000000001" hidden="1" customHeight="1" x14ac:dyDescent="0.2">
      <c r="A33" s="114" t="s">
        <v>55</v>
      </c>
      <c r="B33" s="114"/>
      <c r="C33" s="44">
        <f>SUM(C17:C29)-C29</f>
        <v>5040</v>
      </c>
      <c r="D33" s="44"/>
    </row>
    <row r="34" spans="1:4" ht="20.100000000000001" hidden="1" customHeight="1" x14ac:dyDescent="0.2">
      <c r="A34" s="115" t="s">
        <v>56</v>
      </c>
      <c r="B34" s="116"/>
      <c r="C34" s="46">
        <f>C32*TABELAS!D17</f>
        <v>0</v>
      </c>
      <c r="D34" s="46"/>
    </row>
    <row r="35" spans="1:4" ht="20.100000000000001" hidden="1" customHeight="1" x14ac:dyDescent="0.2">
      <c r="A35" s="115" t="s">
        <v>57</v>
      </c>
      <c r="B35" s="116"/>
      <c r="C35" s="44">
        <f>IF(F28&lt;=TABELAS!C$12,"0,00",IF(F28&lt;=TABELAS!C$13,F28*TABELAS!D$13-TABELAS!E$13,IF(F28&lt;=TABELAS!C$14,F28*TABELAS!D$14-TABELAS!E$14,IF(F28&lt;=TABELAS!C$15,F28*TABELAS!D$15-TABELAS!E$15,IF(F28&gt;TABELAS!B$16,F28*TABELAS!D$16-TABELAS!E$16)))))</f>
        <v>362.67799999999988</v>
      </c>
      <c r="D35" s="44"/>
    </row>
    <row r="36" spans="1:4" ht="15" hidden="1" customHeight="1" x14ac:dyDescent="0.2"/>
    <row r="37" spans="1:4" ht="15" hidden="1" customHeight="1" x14ac:dyDescent="0.2"/>
    <row r="38" spans="1:4" ht="15" hidden="1" customHeight="1" x14ac:dyDescent="0.2"/>
    <row r="39" spans="1:4" ht="15" hidden="1" customHeight="1" x14ac:dyDescent="0.2"/>
    <row r="40" spans="1:4" ht="15" hidden="1" customHeight="1" x14ac:dyDescent="0.2"/>
    <row r="41" spans="1:4" ht="15" hidden="1" customHeight="1" x14ac:dyDescent="0.2"/>
    <row r="42" spans="1:4" ht="15" hidden="1" customHeight="1" x14ac:dyDescent="0.2"/>
    <row r="43" spans="1:4" ht="15" hidden="1" customHeight="1" x14ac:dyDescent="0.2"/>
    <row r="44" spans="1:4" ht="15" hidden="1" customHeight="1" x14ac:dyDescent="0.2"/>
    <row r="45" spans="1:4" ht="15" hidden="1" customHeight="1" x14ac:dyDescent="0.2"/>
    <row r="46" spans="1:4" ht="15" hidden="1" customHeight="1" x14ac:dyDescent="0.2"/>
    <row r="47" spans="1:4" ht="15" hidden="1" customHeight="1" x14ac:dyDescent="0.2"/>
    <row r="48" spans="1:4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  <row r="52" ht="15" hidden="1" customHeight="1" x14ac:dyDescent="0.2"/>
    <row r="53" ht="15" hidden="1" customHeight="1" x14ac:dyDescent="0.2"/>
    <row r="54" ht="15" hidden="1" customHeight="1" x14ac:dyDescent="0.2"/>
    <row r="55" ht="15" hidden="1" customHeight="1" x14ac:dyDescent="0.2"/>
    <row r="56" ht="15" hidden="1" customHeight="1" x14ac:dyDescent="0.2"/>
    <row r="57" ht="15" hidden="1" customHeight="1" x14ac:dyDescent="0.2"/>
    <row r="58" ht="15" hidden="1" customHeight="1" x14ac:dyDescent="0.2"/>
    <row r="59" ht="15" hidden="1" customHeight="1" x14ac:dyDescent="0.2"/>
    <row r="60" ht="15" hidden="1" customHeight="1" x14ac:dyDescent="0.2"/>
    <row r="61" ht="15" hidden="1" customHeight="1" x14ac:dyDescent="0.2"/>
    <row r="62" ht="15" hidden="1" customHeight="1" x14ac:dyDescent="0.2"/>
    <row r="63" ht="15" hidden="1" customHeight="1" x14ac:dyDescent="0.2"/>
    <row r="6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</sheetData>
  <sheetProtection algorithmName="SHA-512" hashValue="5GyMyKlrzyhWADy3bOQgGkzdmmNhBPn7Dt30FZ2wf3VAZL/xl1rnDS7qN6GshwCQMEqe3Dh0mTuNRrZLDSUrFw==" saltValue="5xm0gD862JxT0B4F0jpSKw==" spinCount="100000" sheet="1" objects="1" scenarios="1"/>
  <mergeCells count="24">
    <mergeCell ref="G8:I8"/>
    <mergeCell ref="G9:I9"/>
    <mergeCell ref="G10:I10"/>
    <mergeCell ref="A33:B33"/>
    <mergeCell ref="A34:B34"/>
    <mergeCell ref="A35:B35"/>
    <mergeCell ref="B11:C11"/>
    <mergeCell ref="A15:B15"/>
    <mergeCell ref="G16:J19"/>
    <mergeCell ref="A1:F1"/>
    <mergeCell ref="D11:D13"/>
    <mergeCell ref="A14:F14"/>
    <mergeCell ref="A2:F3"/>
    <mergeCell ref="B5:F5"/>
    <mergeCell ref="B6:F6"/>
    <mergeCell ref="E7:F7"/>
    <mergeCell ref="A7:C7"/>
    <mergeCell ref="B4:F4"/>
    <mergeCell ref="B8:C8"/>
    <mergeCell ref="B9:C9"/>
    <mergeCell ref="E15:F15"/>
    <mergeCell ref="B10:C10"/>
    <mergeCell ref="G11:I11"/>
    <mergeCell ref="G7:J7"/>
  </mergeCells>
  <dataValidations count="5">
    <dataValidation type="list" allowBlank="1" showInputMessage="1" showErrorMessage="1" sqref="B6" xr:uid="{A2682B72-4821-4CA4-B491-7B397FDB80A8}">
      <formula1>"Optante Simples,Lucro Presumido,Simples Anexo IV,ED,MEI"</formula1>
    </dataValidation>
    <dataValidation type="list" allowBlank="1" showInputMessage="1" showErrorMessage="1" promptTitle="Horas 50% ou 60%" prompt="Horas extras de Segunda a Sabado (dias uteis)" sqref="A18" xr:uid="{BC70684E-9BF4-4B11-ADF2-A29577C05B2B}">
      <formula1>"Horas Extras 50%, Horas Extras 60%"</formula1>
    </dataValidation>
    <dataValidation type="list" allowBlank="1" showInputMessage="1" showErrorMessage="1" promptTitle="Horas extras 100% ou 110%" prompt="Horas extras domingos e Feriados" sqref="A19" xr:uid="{688E87A4-3A29-4958-9247-7AF3FBA4C16F}">
      <formula1>"Horas Extras 100%, Horas Extras 110%"</formula1>
    </dataValidation>
    <dataValidation type="list" allowBlank="1" showInputMessage="1" showErrorMessage="1" promptTitle="Insalubridade ou Periculosid" prompt="Tem Insalubridade ou periculosidade?" sqref="A21" xr:uid="{2A98EB1B-F6FE-4C6B-B3DD-3DB6BCEFF9C6}">
      <formula1>"Sem Lançamento, Insalubridade 10%, Insalubridade 20%, Insalubridade 40%, Periculosidade 30%"</formula1>
    </dataValidation>
    <dataValidation type="list" allowBlank="1" showInputMessage="1" showErrorMessage="1" promptTitle="Adicional Noturno" prompt="Tem adicional noturno para calcular?" sqref="A22" xr:uid="{8D56BFC7-587F-4875-99BE-4B794FB27F76}">
      <formula1>"Sem Lançamento, Adicional Noturno 20%, Adicional Noturno 25%, Adicional Noturno 30%"</formula1>
    </dataValidation>
  </dataValidations>
  <pageMargins left="0.98425196850393704" right="0.59055118110236227" top="0.39370078740157483" bottom="0.39370078740157483" header="0.31496062992125984" footer="0.31496062992125984"/>
  <pageSetup paperSize="9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688C-B62D-4EDA-B83D-791D5025A27A}">
  <sheetPr>
    <tabColor rgb="FF0070C0"/>
  </sheetPr>
  <dimension ref="A1:K73"/>
  <sheetViews>
    <sheetView workbookViewId="0">
      <selection activeCell="I13" sqref="I13"/>
    </sheetView>
  </sheetViews>
  <sheetFormatPr defaultColWidth="0" defaultRowHeight="15" zeroHeight="1" x14ac:dyDescent="0.2"/>
  <cols>
    <col min="1" max="6" width="8.88671875" customWidth="1"/>
    <col min="7" max="8" width="0" hidden="1" customWidth="1"/>
    <col min="9" max="9" width="10.21875" bestFit="1" customWidth="1"/>
    <col min="10" max="10" width="8.88671875" customWidth="1"/>
    <col min="11" max="11" width="8.88671875" hidden="1" customWidth="1"/>
    <col min="12" max="16384" width="8.88671875" hidden="1"/>
  </cols>
  <sheetData>
    <row r="1" spans="1:11" ht="44.25" customHeight="1" x14ac:dyDescent="0.2">
      <c r="A1" s="129" t="s">
        <v>18</v>
      </c>
      <c r="B1" s="129"/>
      <c r="C1" s="129"/>
      <c r="D1" s="129"/>
      <c r="E1" s="129"/>
      <c r="F1" s="129"/>
      <c r="G1" s="129"/>
      <c r="H1" s="129"/>
      <c r="I1" s="129"/>
      <c r="J1" s="130"/>
      <c r="K1" s="24"/>
    </row>
    <row r="2" spans="1:11" ht="30" x14ac:dyDescent="0.25">
      <c r="A2" s="3" t="s">
        <v>1</v>
      </c>
      <c r="B2" s="3" t="s">
        <v>2</v>
      </c>
      <c r="C2" s="1" t="s">
        <v>3</v>
      </c>
      <c r="D2" s="3" t="s">
        <v>4</v>
      </c>
      <c r="E2" s="8" t="s">
        <v>5</v>
      </c>
      <c r="F2" s="7"/>
      <c r="G2" s="7"/>
      <c r="H2" s="7"/>
      <c r="I2" s="144" t="s">
        <v>6</v>
      </c>
      <c r="J2" s="145"/>
      <c r="K2" s="24"/>
    </row>
    <row r="3" spans="1:11" ht="15.75" x14ac:dyDescent="0.25">
      <c r="A3" s="4">
        <v>1</v>
      </c>
      <c r="B3" s="5"/>
      <c r="C3" s="16">
        <v>1320</v>
      </c>
      <c r="D3" s="9">
        <v>7.4999999999999997E-2</v>
      </c>
      <c r="E3" s="10">
        <v>0</v>
      </c>
      <c r="F3" s="7"/>
      <c r="G3" s="7"/>
      <c r="H3" s="7"/>
      <c r="I3" s="11" t="s">
        <v>7</v>
      </c>
      <c r="J3" s="18">
        <f>'Dados Para Calculo'!F26</f>
        <v>5040</v>
      </c>
      <c r="K3" s="24"/>
    </row>
    <row r="4" spans="1:11" x14ac:dyDescent="0.2">
      <c r="A4" s="4">
        <v>2</v>
      </c>
      <c r="B4" s="5">
        <f>C3+0.01</f>
        <v>1320.01</v>
      </c>
      <c r="C4" s="16">
        <v>2571.29</v>
      </c>
      <c r="D4" s="9">
        <v>0.09</v>
      </c>
      <c r="E4" s="12">
        <f>TRUNC(C3*(D4-D3),2)</f>
        <v>19.8</v>
      </c>
      <c r="F4" s="7"/>
      <c r="G4" s="7"/>
      <c r="H4" s="7"/>
      <c r="I4" s="7" t="s">
        <v>8</v>
      </c>
      <c r="J4" s="19">
        <f>IF(J3&lt;=C3,A3,IF(J3&lt;=C4,A4,IF(J3&lt;=C5,A5,A6)))</f>
        <v>4</v>
      </c>
      <c r="K4" s="24"/>
    </row>
    <row r="5" spans="1:11" x14ac:dyDescent="0.2">
      <c r="A5" s="4">
        <v>3</v>
      </c>
      <c r="B5" s="5">
        <f>C4+0.01</f>
        <v>2571.3000000000002</v>
      </c>
      <c r="C5" s="16">
        <v>3856.94</v>
      </c>
      <c r="D5" s="9">
        <v>0.12</v>
      </c>
      <c r="E5" s="12">
        <f>ROUND(C4*(D5-D4)+E4,2)</f>
        <v>96.94</v>
      </c>
      <c r="F5" s="7"/>
      <c r="G5" s="7"/>
      <c r="H5" s="7"/>
      <c r="I5" s="7" t="s">
        <v>9</v>
      </c>
      <c r="J5" s="20">
        <f>LOOKUP(J4,A3:A6,D3:D6)</f>
        <v>0.14000000000000001</v>
      </c>
      <c r="K5" s="24"/>
    </row>
    <row r="6" spans="1:11" x14ac:dyDescent="0.2">
      <c r="A6" s="4">
        <v>4</v>
      </c>
      <c r="B6" s="5">
        <f>C5+0.01</f>
        <v>3856.9500000000003</v>
      </c>
      <c r="C6" s="16">
        <v>7507.49</v>
      </c>
      <c r="D6" s="9">
        <v>0.14000000000000001</v>
      </c>
      <c r="E6" s="12">
        <f>ROUND(C5*(D6-D5)+E5,2)</f>
        <v>174.08</v>
      </c>
      <c r="F6" s="7"/>
      <c r="G6" s="7"/>
      <c r="H6" s="7"/>
      <c r="I6" s="7" t="s">
        <v>10</v>
      </c>
      <c r="J6" s="21">
        <f>LOOKUP(J4,A3:A6,E3:E6)</f>
        <v>174.08</v>
      </c>
      <c r="K6" s="24"/>
    </row>
    <row r="7" spans="1:11" ht="18" x14ac:dyDescent="0.25">
      <c r="A7" s="6"/>
      <c r="B7" s="7"/>
      <c r="C7" s="17"/>
      <c r="D7" s="13" t="s">
        <v>11</v>
      </c>
      <c r="E7" s="14">
        <f>TRUNC((C6*D6)-E6,2)</f>
        <v>876.96</v>
      </c>
      <c r="F7" s="7"/>
      <c r="G7" s="7"/>
      <c r="H7" s="7"/>
      <c r="I7" s="7" t="s">
        <v>12</v>
      </c>
      <c r="J7" s="22">
        <f>IF(((J3*J5)-J6)&gt;E7,E7,ROUND((J3*J5)-J6,2))</f>
        <v>531.52</v>
      </c>
      <c r="K7" s="24"/>
    </row>
    <row r="8" spans="1:11" ht="18" x14ac:dyDescent="0.25">
      <c r="A8" s="38"/>
      <c r="B8" s="39"/>
      <c r="C8" s="40"/>
      <c r="D8" s="41"/>
      <c r="E8" s="42"/>
      <c r="F8" s="39"/>
      <c r="G8" s="39"/>
      <c r="H8" s="39"/>
      <c r="I8" s="39"/>
      <c r="J8" s="43"/>
      <c r="K8" s="24"/>
    </row>
    <row r="9" spans="1:11" x14ac:dyDescent="0.2">
      <c r="A9" s="23"/>
      <c r="B9" s="23"/>
      <c r="C9" s="23"/>
      <c r="D9" s="23"/>
      <c r="E9" s="23"/>
      <c r="F9" s="23"/>
      <c r="G9" s="23"/>
      <c r="H9" s="23"/>
      <c r="I9" s="23"/>
      <c r="J9" s="24"/>
      <c r="K9" s="24"/>
    </row>
    <row r="10" spans="1:11" ht="18" x14ac:dyDescent="0.25">
      <c r="A10" s="131" t="s">
        <v>13</v>
      </c>
      <c r="B10" s="131"/>
      <c r="C10" s="131"/>
      <c r="D10" s="131"/>
      <c r="E10" s="131"/>
      <c r="F10" s="25"/>
      <c r="G10" s="25"/>
      <c r="H10" s="25"/>
      <c r="I10" s="25"/>
      <c r="J10" s="25"/>
      <c r="K10" s="24"/>
    </row>
    <row r="11" spans="1:11" ht="30" x14ac:dyDescent="0.25">
      <c r="A11" s="3" t="s">
        <v>1</v>
      </c>
      <c r="B11" s="3" t="s">
        <v>2</v>
      </c>
      <c r="C11" s="2" t="s">
        <v>3</v>
      </c>
      <c r="D11" s="3" t="s">
        <v>4</v>
      </c>
      <c r="E11" s="8" t="s">
        <v>5</v>
      </c>
      <c r="F11" s="26"/>
      <c r="G11" s="27"/>
      <c r="H11" s="27"/>
      <c r="I11" s="132"/>
      <c r="J11" s="133"/>
      <c r="K11" s="24"/>
    </row>
    <row r="12" spans="1:11" ht="15.75" x14ac:dyDescent="0.25">
      <c r="A12" s="4">
        <v>1</v>
      </c>
      <c r="B12" s="5">
        <v>0</v>
      </c>
      <c r="C12" s="16">
        <v>2112</v>
      </c>
      <c r="D12" s="9">
        <v>0</v>
      </c>
      <c r="E12" s="10">
        <v>0</v>
      </c>
      <c r="F12" s="27"/>
      <c r="G12" s="27"/>
      <c r="H12" s="27"/>
      <c r="I12" s="28"/>
      <c r="J12" s="29"/>
      <c r="K12" s="24"/>
    </row>
    <row r="13" spans="1:11" x14ac:dyDescent="0.2">
      <c r="A13" s="4">
        <v>2</v>
      </c>
      <c r="B13" s="5">
        <f>C12+0.01</f>
        <v>2112.0100000000002</v>
      </c>
      <c r="C13" s="16">
        <v>2826.65</v>
      </c>
      <c r="D13" s="9">
        <v>7.4999999999999997E-2</v>
      </c>
      <c r="E13" s="12">
        <f>TRUNC(C12*(D13-D12),2)</f>
        <v>158.4</v>
      </c>
      <c r="F13" s="27"/>
      <c r="G13" s="27"/>
      <c r="H13" s="27"/>
      <c r="I13" s="27"/>
      <c r="J13" s="30"/>
      <c r="K13" s="24"/>
    </row>
    <row r="14" spans="1:11" x14ac:dyDescent="0.2">
      <c r="A14" s="4">
        <v>3</v>
      </c>
      <c r="B14" s="5">
        <f>C13+0.01</f>
        <v>2826.6600000000003</v>
      </c>
      <c r="C14" s="16">
        <v>3751.05</v>
      </c>
      <c r="D14" s="9">
        <v>0.15</v>
      </c>
      <c r="E14" s="12">
        <f>ROUND(C13*(D14-D13)+E13,2)</f>
        <v>370.4</v>
      </c>
      <c r="F14" s="27"/>
      <c r="G14" s="27"/>
      <c r="H14" s="27"/>
      <c r="I14" s="27"/>
      <c r="J14" s="31"/>
      <c r="K14" s="24"/>
    </row>
    <row r="15" spans="1:11" x14ac:dyDescent="0.2">
      <c r="A15" s="4">
        <v>4</v>
      </c>
      <c r="B15" s="5">
        <f>C14+0.01</f>
        <v>3751.0600000000004</v>
      </c>
      <c r="C15" s="16">
        <v>4664.68</v>
      </c>
      <c r="D15" s="9">
        <v>0.22500000000000001</v>
      </c>
      <c r="E15" s="12">
        <f>ROUND(C14*(D15-D14)+E14,2)</f>
        <v>651.73</v>
      </c>
      <c r="F15" s="27"/>
      <c r="G15" s="27"/>
      <c r="H15" s="27"/>
      <c r="I15" s="27"/>
      <c r="J15" s="32"/>
      <c r="K15" s="24"/>
    </row>
    <row r="16" spans="1:11" x14ac:dyDescent="0.2">
      <c r="A16" s="4">
        <v>5</v>
      </c>
      <c r="B16" s="15">
        <f>C15+0.01</f>
        <v>4664.6900000000005</v>
      </c>
      <c r="C16" s="17">
        <v>999999</v>
      </c>
      <c r="D16" s="9">
        <v>0.27500000000000002</v>
      </c>
      <c r="E16" s="12">
        <f>ROUND(C15*(D16-D15)+E15,2)</f>
        <v>884.96</v>
      </c>
      <c r="F16" s="27"/>
      <c r="G16" s="27"/>
      <c r="H16" s="27"/>
      <c r="I16" s="27"/>
      <c r="J16" s="26"/>
      <c r="K16" s="24"/>
    </row>
    <row r="17" spans="1:11" ht="20.25" customHeight="1" x14ac:dyDescent="0.2">
      <c r="A17" s="135" t="s">
        <v>14</v>
      </c>
      <c r="B17" s="136"/>
      <c r="C17" s="137"/>
      <c r="D17" s="134">
        <v>189.59</v>
      </c>
      <c r="E17" s="134"/>
      <c r="F17" s="23"/>
      <c r="G17" s="23"/>
      <c r="H17" s="23"/>
      <c r="I17" s="23"/>
      <c r="J17" s="24"/>
      <c r="K17" s="24"/>
    </row>
    <row r="18" spans="1:11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4"/>
      <c r="K18" s="24"/>
    </row>
    <row r="19" spans="1:11" ht="15.75" x14ac:dyDescent="0.25">
      <c r="A19" s="141" t="s">
        <v>15</v>
      </c>
      <c r="B19" s="141"/>
      <c r="C19" s="141"/>
      <c r="D19" s="23"/>
      <c r="E19" s="23"/>
      <c r="F19" s="23"/>
      <c r="G19" s="23"/>
      <c r="H19" s="23"/>
      <c r="I19" s="23"/>
      <c r="J19" s="24"/>
      <c r="K19" s="24"/>
    </row>
    <row r="20" spans="1:11" x14ac:dyDescent="0.2">
      <c r="A20" s="142">
        <v>1</v>
      </c>
      <c r="B20" s="143">
        <v>1320</v>
      </c>
      <c r="C20" s="143"/>
      <c r="D20" s="23"/>
      <c r="E20" s="23"/>
      <c r="F20" s="23"/>
      <c r="G20" s="23"/>
      <c r="H20" s="23"/>
      <c r="I20" s="23"/>
      <c r="J20" s="24"/>
      <c r="K20" s="24"/>
    </row>
    <row r="21" spans="1:11" x14ac:dyDescent="0.2">
      <c r="A21" s="142"/>
      <c r="B21" s="143"/>
      <c r="C21" s="143"/>
      <c r="D21" s="23"/>
      <c r="E21" s="23"/>
      <c r="F21" s="23"/>
      <c r="G21" s="23"/>
      <c r="H21" s="23"/>
      <c r="I21" s="23"/>
      <c r="J21" s="24"/>
      <c r="K21" s="24"/>
    </row>
    <row r="22" spans="1:11" x14ac:dyDescent="0.2">
      <c r="A22" s="33"/>
      <c r="B22" s="34"/>
      <c r="C22" s="34"/>
      <c r="D22" s="23"/>
      <c r="E22" s="23"/>
      <c r="F22" s="23"/>
      <c r="G22" s="23"/>
      <c r="H22" s="23"/>
      <c r="I22" s="23"/>
      <c r="J22" s="24"/>
      <c r="K22" s="24"/>
    </row>
    <row r="23" spans="1:11" ht="15.75" x14ac:dyDescent="0.25">
      <c r="A23" s="138" t="s">
        <v>54</v>
      </c>
      <c r="B23" s="139"/>
      <c r="C23" s="139"/>
      <c r="D23" s="140"/>
      <c r="E23" s="23"/>
      <c r="F23" s="23"/>
      <c r="G23" s="23"/>
      <c r="H23" s="23"/>
      <c r="I23" s="23"/>
      <c r="J23" s="24"/>
      <c r="K23" s="24"/>
    </row>
    <row r="24" spans="1:11" ht="15.75" x14ac:dyDescent="0.25">
      <c r="A24" s="35" t="s">
        <v>1</v>
      </c>
      <c r="B24" s="35" t="s">
        <v>2</v>
      </c>
      <c r="C24" s="35" t="s">
        <v>3</v>
      </c>
      <c r="D24" s="35" t="s">
        <v>35</v>
      </c>
      <c r="E24" s="23"/>
      <c r="F24" s="23"/>
      <c r="G24" s="23"/>
      <c r="H24" s="23"/>
      <c r="I24" s="23"/>
      <c r="J24" s="24"/>
      <c r="K24" s="24"/>
    </row>
    <row r="25" spans="1:11" x14ac:dyDescent="0.2">
      <c r="A25" s="36">
        <v>1</v>
      </c>
      <c r="B25" s="36">
        <v>0</v>
      </c>
      <c r="C25" s="37">
        <v>1754.18</v>
      </c>
      <c r="D25" s="37">
        <v>59.82</v>
      </c>
      <c r="E25" s="23"/>
      <c r="F25" s="23"/>
      <c r="G25" s="23"/>
      <c r="H25" s="23"/>
      <c r="I25" s="23"/>
      <c r="J25" s="24"/>
      <c r="K25" s="24"/>
    </row>
    <row r="26" spans="1:11" x14ac:dyDescent="0.2">
      <c r="A26" s="24"/>
      <c r="B26" s="24"/>
      <c r="C26" s="24"/>
      <c r="D26" s="23"/>
      <c r="E26" s="23"/>
      <c r="F26" s="23"/>
      <c r="G26" s="23"/>
      <c r="H26" s="23"/>
      <c r="I26" s="23"/>
      <c r="J26" s="24"/>
      <c r="K26" s="24"/>
    </row>
    <row r="27" spans="1:11" hidden="1" x14ac:dyDescent="0.2">
      <c r="A27" s="24"/>
      <c r="B27" s="24"/>
      <c r="C27" s="24"/>
      <c r="D27" s="23"/>
      <c r="E27" s="23"/>
      <c r="F27" s="23"/>
      <c r="G27" s="23"/>
      <c r="H27" s="23"/>
      <c r="I27" s="23"/>
      <c r="J27" s="24"/>
      <c r="K27" s="24"/>
    </row>
    <row r="28" spans="1:11" hidden="1" x14ac:dyDescent="0.2">
      <c r="A28" s="24"/>
      <c r="B28" s="24"/>
      <c r="C28" s="24"/>
      <c r="D28" s="23"/>
      <c r="E28" s="23"/>
      <c r="F28" s="23"/>
      <c r="G28" s="23"/>
      <c r="H28" s="23"/>
      <c r="I28" s="23"/>
      <c r="J28" s="24"/>
      <c r="K28" s="24"/>
    </row>
    <row r="29" spans="1:11" hidden="1" x14ac:dyDescent="0.2"/>
    <row r="30" spans="1:11" hidden="1" x14ac:dyDescent="0.2"/>
    <row r="31" spans="1:11" hidden="1" x14ac:dyDescent="0.2"/>
    <row r="32" spans="1:11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spans="1:10" hidden="1" x14ac:dyDescent="0.2"/>
    <row r="66" spans="1:10" hidden="1" x14ac:dyDescent="0.2"/>
    <row r="67" spans="1:10" hidden="1" x14ac:dyDescent="0.2"/>
    <row r="68" spans="1:10" hidden="1" x14ac:dyDescent="0.2"/>
    <row r="69" spans="1:10" hidden="1" x14ac:dyDescent="0.2"/>
    <row r="70" spans="1:10" hidden="1" x14ac:dyDescent="0.2"/>
    <row r="71" spans="1:10" hidden="1" x14ac:dyDescent="0.2"/>
    <row r="72" spans="1:10" hidden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 hidden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</row>
  </sheetData>
  <sheetProtection algorithmName="SHA-512" hashValue="UvR5Q32p43SNEND8yUhiG7a+vCJ+uMuqU9IVyAn6dOMryHjXouPop0HEPa/oibYR2yYmELKIeclMP4nBfZYKRw==" saltValue="VDxTwvnO/mG60XH2OI9VSA==" spinCount="100000" sheet="1" objects="1" scenarios="1"/>
  <mergeCells count="10">
    <mergeCell ref="A23:D23"/>
    <mergeCell ref="A19:C19"/>
    <mergeCell ref="A20:A21"/>
    <mergeCell ref="B20:C21"/>
    <mergeCell ref="I2:J2"/>
    <mergeCell ref="A1:J1"/>
    <mergeCell ref="A10:E10"/>
    <mergeCell ref="I11:J11"/>
    <mergeCell ref="D17:E17"/>
    <mergeCell ref="A17:C17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03bab8-6ee3-4010-84e9-06b7497cd319">
      <Terms xmlns="http://schemas.microsoft.com/office/infopath/2007/PartnerControls"/>
    </lcf76f155ced4ddcb4097134ff3c332f>
    <TaxCatchAll xmlns="360cd87b-472a-4504-9816-4bd5a7ca69f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D427A3CA98D44B9839E371457EDCDC" ma:contentTypeVersion="11" ma:contentTypeDescription="Create a new document." ma:contentTypeScope="" ma:versionID="7ca0da7cb4bc72ebd241977aaff85c1c">
  <xsd:schema xmlns:xsd="http://www.w3.org/2001/XMLSchema" xmlns:xs="http://www.w3.org/2001/XMLSchema" xmlns:p="http://schemas.microsoft.com/office/2006/metadata/properties" xmlns:ns2="d703bab8-6ee3-4010-84e9-06b7497cd319" xmlns:ns3="360cd87b-472a-4504-9816-4bd5a7ca69f9" targetNamespace="http://schemas.microsoft.com/office/2006/metadata/properties" ma:root="true" ma:fieldsID="9f5d6fe2375516d7ca8f284c6c996b5a" ns2:_="" ns3:_="">
    <xsd:import namespace="d703bab8-6ee3-4010-84e9-06b7497cd319"/>
    <xsd:import namespace="360cd87b-472a-4504-9816-4bd5a7ca69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3bab8-6ee3-4010-84e9-06b7497cd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00cb814-4339-4eb8-a3bc-12bb2243f2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cd87b-472a-4504-9816-4bd5a7ca69f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e38d468-98b5-4981-8afc-43ef70a8c276}" ma:internalName="TaxCatchAll" ma:showField="CatchAllData" ma:web="360cd87b-472a-4504-9816-4bd5a7ca6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C5622-BA41-4AF7-AA16-C3845A72F78B}">
  <ds:schemaRefs>
    <ds:schemaRef ds:uri="http://schemas.microsoft.com/office/2006/metadata/properties"/>
    <ds:schemaRef ds:uri="http://schemas.microsoft.com/office/infopath/2007/PartnerControls"/>
    <ds:schemaRef ds:uri="d703bab8-6ee3-4010-84e9-06b7497cd319"/>
    <ds:schemaRef ds:uri="360cd87b-472a-4504-9816-4bd5a7ca69f9"/>
  </ds:schemaRefs>
</ds:datastoreItem>
</file>

<file path=customXml/itemProps2.xml><?xml version="1.0" encoding="utf-8"?>
<ds:datastoreItem xmlns:ds="http://schemas.openxmlformats.org/officeDocument/2006/customXml" ds:itemID="{C7AED569-8369-4F91-9447-4EACD507C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03bab8-6ee3-4010-84e9-06b7497cd319"/>
    <ds:schemaRef ds:uri="360cd87b-472a-4504-9816-4bd5a7ca69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2EB21A-958B-44C0-8F89-781C7D209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Para Calculo</vt:lpstr>
      <vt:lpstr>TABELAS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Renata Vitali Nehls</dc:creator>
  <cp:keywords/>
  <dc:description/>
  <cp:lastModifiedBy>FRANCISLEI JACINTO CARVALHO</cp:lastModifiedBy>
  <cp:revision/>
  <cp:lastPrinted>2023-08-10T15:19:03Z</cp:lastPrinted>
  <dcterms:created xsi:type="dcterms:W3CDTF">2019-09-06T18:13:32Z</dcterms:created>
  <dcterms:modified xsi:type="dcterms:W3CDTF">2023-09-29T20:32:18Z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0x01010083D427A3CA98D44B9839E371457EDCDC</vt:lpwstr>
  </property>
  <property fmtid="{D5CDD505-2E9C-101B-9397-08002B2CF9AE}" pid="3" name="MediaServiceImageTags">
    <vt:lpwstr/>
  </property>
</Properties>
</file>